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K15" i="1"/>
  <c r="J15" i="1"/>
  <c r="G15" i="1"/>
  <c r="F15" i="1"/>
  <c r="F6" i="1"/>
  <c r="J12" i="1" l="1"/>
  <c r="K12" i="1" s="1"/>
  <c r="F12" i="1"/>
  <c r="G12" i="1" s="1"/>
  <c r="A12" i="1"/>
  <c r="A15" i="1"/>
  <c r="A13" i="1"/>
  <c r="A14" i="1"/>
  <c r="N9" i="1" l="1"/>
  <c r="N6" i="1"/>
  <c r="B7" i="1"/>
  <c r="A7" i="1" s="1"/>
  <c r="A6" i="1"/>
  <c r="J10" i="1" l="1"/>
  <c r="K10" i="1" s="1"/>
  <c r="J13" i="1"/>
  <c r="K13" i="1" s="1"/>
  <c r="F13" i="1"/>
  <c r="G13" i="1" s="1"/>
  <c r="F14" i="1"/>
  <c r="G14" i="1" s="1"/>
  <c r="J14" i="1"/>
  <c r="K14" i="1" s="1"/>
  <c r="J9" i="1"/>
  <c r="K9" i="1" s="1"/>
  <c r="J8" i="1"/>
  <c r="K8" i="1" s="1"/>
  <c r="J7" i="1"/>
  <c r="K7" i="1" s="1"/>
  <c r="J6" i="1"/>
  <c r="K6" i="1" s="1"/>
  <c r="J11" i="1"/>
  <c r="K11" i="1" s="1"/>
  <c r="F7" i="1"/>
  <c r="G7" i="1" s="1"/>
  <c r="G6" i="1"/>
  <c r="F11" i="1"/>
  <c r="G11" i="1" s="1"/>
  <c r="F10" i="1"/>
  <c r="G10" i="1" s="1"/>
  <c r="F9" i="1"/>
  <c r="G9" i="1" s="1"/>
  <c r="F8" i="1"/>
  <c r="G8" i="1" s="1"/>
  <c r="C6" i="1"/>
  <c r="B8" i="1"/>
  <c r="B9" i="1" l="1"/>
  <c r="A8" i="1"/>
  <c r="B10" i="1" l="1"/>
  <c r="A9" i="1"/>
  <c r="A10" i="1" l="1"/>
  <c r="B11" i="1"/>
  <c r="A11" i="1" l="1"/>
</calcChain>
</file>

<file path=xl/sharedStrings.xml><?xml version="1.0" encoding="utf-8"?>
<sst xmlns="http://schemas.openxmlformats.org/spreadsheetml/2006/main" count="29" uniqueCount="23">
  <si>
    <t>g/cm2</t>
  </si>
  <si>
    <t>cm</t>
  </si>
  <si>
    <t xml:space="preserve">rho = </t>
  </si>
  <si>
    <t>g/cm3</t>
  </si>
  <si>
    <t>Fluxst</t>
  </si>
  <si>
    <t>norm</t>
  </si>
  <si>
    <t>r</t>
  </si>
  <si>
    <t>Vwat</t>
  </si>
  <si>
    <t>outer radius (cm)</t>
  </si>
  <si>
    <t>dose rate (uGy/day)</t>
  </si>
  <si>
    <t>conversion</t>
  </si>
  <si>
    <t>fluka output</t>
  </si>
  <si>
    <t>Water</t>
  </si>
  <si>
    <t>error (%)</t>
  </si>
  <si>
    <t>error</t>
  </si>
  <si>
    <t>GeV/g =&gt; Gy</t>
  </si>
  <si>
    <t>ions/cmq/s</t>
  </si>
  <si>
    <t>Part/pr/cmq</t>
  </si>
  <si>
    <t>pr/s</t>
  </si>
  <si>
    <t>cm3</t>
  </si>
  <si>
    <t>(aluminum)</t>
  </si>
  <si>
    <t>Shield Thickness</t>
  </si>
  <si>
    <t>Shield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</si>
</sst>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wrapText="1"/>
    </xf>
    <xf numFmtId="11" fontId="1" fillId="0" borderId="0" xfId="0" applyNumberFormat="1" applyFont="1" applyBorder="1" applyAlignment="1">
      <alignment horizontal="center" vertical="center"/>
    </xf>
    <xf numFmtId="11" fontId="1" fillId="0" borderId="0" xfId="0" applyNumberFormat="1" applyFont="1" applyAlignment="1">
      <alignment horizontal="center"/>
    </xf>
    <xf numFmtId="11" fontId="1" fillId="0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84702694895586"/>
          <c:y val="0.17171296296296298"/>
          <c:w val="0.7845900381996842"/>
          <c:h val="0.65699074074074071"/>
        </c:manualLayout>
      </c:layout>
      <c:scatterChart>
        <c:scatterStyle val="lineMarker"/>
        <c:varyColors val="0"/>
        <c:ser>
          <c:idx val="0"/>
          <c:order val="0"/>
          <c:tx>
            <c:v>water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Sheet1!$G$6:$G$15</c:f>
                <c:numCache>
                  <c:formatCode>General</c:formatCode>
                  <c:ptCount val="10"/>
                  <c:pt idx="0">
                    <c:v>1.1194721150445155</c:v>
                  </c:pt>
                  <c:pt idx="1">
                    <c:v>0.9776592724161266</c:v>
                  </c:pt>
                  <c:pt idx="2">
                    <c:v>1.1931805123372501</c:v>
                  </c:pt>
                  <c:pt idx="3">
                    <c:v>1.5190619763160265</c:v>
                  </c:pt>
                  <c:pt idx="4">
                    <c:v>1.5218628446770319</c:v>
                  </c:pt>
                  <c:pt idx="5">
                    <c:v>1.2810546560781966</c:v>
                  </c:pt>
                  <c:pt idx="6">
                    <c:v>0.77750935523057096</c:v>
                  </c:pt>
                  <c:pt idx="7">
                    <c:v>0.61130212137391715</c:v>
                  </c:pt>
                  <c:pt idx="8">
                    <c:v>1.07231347286961</c:v>
                  </c:pt>
                  <c:pt idx="9">
                    <c:v>0.81803428118105781</c:v>
                  </c:pt>
                </c:numCache>
              </c:numRef>
            </c:plus>
            <c:minus>
              <c:numRef>
                <c:f>Sheet1!$G$6:$G$15</c:f>
                <c:numCache>
                  <c:formatCode>General</c:formatCode>
                  <c:ptCount val="10"/>
                  <c:pt idx="0">
                    <c:v>1.1194721150445155</c:v>
                  </c:pt>
                  <c:pt idx="1">
                    <c:v>0.9776592724161266</c:v>
                  </c:pt>
                  <c:pt idx="2">
                    <c:v>1.1931805123372501</c:v>
                  </c:pt>
                  <c:pt idx="3">
                    <c:v>1.5190619763160265</c:v>
                  </c:pt>
                  <c:pt idx="4">
                    <c:v>1.5218628446770319</c:v>
                  </c:pt>
                  <c:pt idx="5">
                    <c:v>1.2810546560781966</c:v>
                  </c:pt>
                  <c:pt idx="6">
                    <c:v>0.77750935523057096</c:v>
                  </c:pt>
                  <c:pt idx="7">
                    <c:v>0.61130212137391715</c:v>
                  </c:pt>
                  <c:pt idx="8">
                    <c:v>1.07231347286961</c:v>
                  </c:pt>
                  <c:pt idx="9">
                    <c:v>0.81803428118105781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Sheet1!$B$6:$B$15</c:f>
              <c:numCache>
                <c:formatCode>General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24</c:v>
                </c:pt>
                <c:pt idx="8">
                  <c:v>30</c:v>
                </c:pt>
                <c:pt idx="9">
                  <c:v>50</c:v>
                </c:pt>
              </c:numCache>
            </c:numRef>
          </c:xVal>
          <c:yVal>
            <c:numRef>
              <c:f>Sheet1!$F$6:$F$15</c:f>
              <c:numCache>
                <c:formatCode>0.00</c:formatCode>
                <c:ptCount val="10"/>
                <c:pt idx="0">
                  <c:v>19.451489349536342</c:v>
                </c:pt>
                <c:pt idx="1">
                  <c:v>19.52662923256624</c:v>
                </c:pt>
                <c:pt idx="2">
                  <c:v>19.593420239703928</c:v>
                </c:pt>
                <c:pt idx="3">
                  <c:v>20.840185706274113</c:v>
                </c:pt>
                <c:pt idx="4">
                  <c:v>21.343901218437516</c:v>
                </c:pt>
                <c:pt idx="5">
                  <c:v>21.473308794766783</c:v>
                </c:pt>
                <c:pt idx="6">
                  <c:v>19.118925793163275</c:v>
                </c:pt>
                <c:pt idx="7">
                  <c:v>19.642122015741826</c:v>
                </c:pt>
                <c:pt idx="8">
                  <c:v>21.800306433878383</c:v>
                </c:pt>
                <c:pt idx="9">
                  <c:v>21.531750926012261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FC-4AEB-8D52-F8DE5C8C1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024496"/>
        <c:axId val="270025056"/>
      </c:scatterChart>
      <c:valAx>
        <c:axId val="270024496"/>
        <c:scaling>
          <c:orientation val="minMax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Shield Thickness (g/cm2)</a:t>
                </a:r>
              </a:p>
            </c:rich>
          </c:tx>
          <c:layout>
            <c:manualLayout>
              <c:xMode val="edge"/>
              <c:yMode val="edge"/>
              <c:x val="0.38206066509727521"/>
              <c:y val="0.91108778069407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025056"/>
        <c:crosses val="autoZero"/>
        <c:crossBetween val="midCat"/>
        <c:majorUnit val="5"/>
      </c:valAx>
      <c:valAx>
        <c:axId val="270025056"/>
        <c:scaling>
          <c:orientation val="minMax"/>
          <c:max val="2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Absorbed Dose Rate (uGy/day)</a:t>
                </a:r>
                <a:endParaRPr lang="en-US" sz="1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0240549828178694E-2"/>
              <c:y val="0.200217662932978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024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42929724145928"/>
          <c:y val="0.17171296296296298"/>
          <c:w val="0.79353993401427236"/>
          <c:h val="0.65699074074074071"/>
        </c:manualLayout>
      </c:layout>
      <c:scatterChart>
        <c:scatterStyle val="lineMarker"/>
        <c:varyColors val="0"/>
        <c:ser>
          <c:idx val="1"/>
          <c:order val="0"/>
          <c:tx>
            <c:v>Shield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Sheet1!$K$6:$K$15</c:f>
                <c:numCache>
                  <c:formatCode>General</c:formatCode>
                  <c:ptCount val="10"/>
                  <c:pt idx="0">
                    <c:v>2.1274254506130479</c:v>
                  </c:pt>
                  <c:pt idx="1">
                    <c:v>5.2987980288168695</c:v>
                  </c:pt>
                  <c:pt idx="2">
                    <c:v>3.9555575123140145</c:v>
                  </c:pt>
                  <c:pt idx="3">
                    <c:v>3.2081355994723113</c:v>
                  </c:pt>
                  <c:pt idx="4">
                    <c:v>4.6826327832478123</c:v>
                  </c:pt>
                  <c:pt idx="5">
                    <c:v>6.0071247954916114</c:v>
                  </c:pt>
                  <c:pt idx="6">
                    <c:v>3.4016273660566698</c:v>
                  </c:pt>
                  <c:pt idx="7">
                    <c:v>5.0373483146221369</c:v>
                  </c:pt>
                  <c:pt idx="8">
                    <c:v>13.687961987977854</c:v>
                  </c:pt>
                  <c:pt idx="9">
                    <c:v>27.420981189370785</c:v>
                  </c:pt>
                </c:numCache>
              </c:numRef>
            </c:plus>
            <c:minus>
              <c:numRef>
                <c:f>Sheet1!$K$6:$K$15</c:f>
                <c:numCache>
                  <c:formatCode>General</c:formatCode>
                  <c:ptCount val="10"/>
                  <c:pt idx="0">
                    <c:v>2.1274254506130479</c:v>
                  </c:pt>
                  <c:pt idx="1">
                    <c:v>5.2987980288168695</c:v>
                  </c:pt>
                  <c:pt idx="2">
                    <c:v>3.9555575123140145</c:v>
                  </c:pt>
                  <c:pt idx="3">
                    <c:v>3.2081355994723113</c:v>
                  </c:pt>
                  <c:pt idx="4">
                    <c:v>4.6826327832478123</c:v>
                  </c:pt>
                  <c:pt idx="5">
                    <c:v>6.0071247954916114</c:v>
                  </c:pt>
                  <c:pt idx="6">
                    <c:v>3.4016273660566698</c:v>
                  </c:pt>
                  <c:pt idx="7">
                    <c:v>5.0373483146221369</c:v>
                  </c:pt>
                  <c:pt idx="8">
                    <c:v>13.687961987977854</c:v>
                  </c:pt>
                  <c:pt idx="9">
                    <c:v>27.420981189370785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Sheet1!$B$6:$B$15</c:f>
              <c:numCache>
                <c:formatCode>General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24</c:v>
                </c:pt>
                <c:pt idx="8">
                  <c:v>30</c:v>
                </c:pt>
                <c:pt idx="9">
                  <c:v>50</c:v>
                </c:pt>
              </c:numCache>
            </c:numRef>
          </c:xVal>
          <c:yVal>
            <c:numRef>
              <c:f>Sheet1!$J$6:$J$15</c:f>
              <c:numCache>
                <c:formatCode>0.00</c:formatCode>
                <c:ptCount val="10"/>
                <c:pt idx="0">
                  <c:v>72.135679188018713</c:v>
                </c:pt>
                <c:pt idx="1">
                  <c:v>90.458678812791177</c:v>
                </c:pt>
                <c:pt idx="2">
                  <c:v>100.8196337950251</c:v>
                </c:pt>
                <c:pt idx="3">
                  <c:v>114.29054504710763</c:v>
                </c:pt>
                <c:pt idx="4">
                  <c:v>132.69007603422534</c:v>
                </c:pt>
                <c:pt idx="5">
                  <c:v>155.76219456235054</c:v>
                </c:pt>
                <c:pt idx="6">
                  <c:v>237.08024575248601</c:v>
                </c:pt>
                <c:pt idx="7">
                  <c:v>397.39257767609161</c:v>
                </c:pt>
                <c:pt idx="8">
                  <c:v>655.55373505641057</c:v>
                </c:pt>
                <c:pt idx="9">
                  <c:v>2383.6040672262502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5E-4236-897E-C8F6E4B2B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069232"/>
        <c:axId val="266069792"/>
      </c:scatterChart>
      <c:valAx>
        <c:axId val="266069232"/>
        <c:scaling>
          <c:orientation val="minMax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Shield Thickness (g/cm2)</a:t>
                </a:r>
              </a:p>
            </c:rich>
          </c:tx>
          <c:layout>
            <c:manualLayout>
              <c:xMode val="edge"/>
              <c:yMode val="edge"/>
              <c:x val="0.38206066509727521"/>
              <c:y val="0.91108778069407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069792"/>
        <c:crosses val="autoZero"/>
        <c:crossBetween val="midCat"/>
      </c:valAx>
      <c:valAx>
        <c:axId val="26606979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Absorbed Dose Rate (uGy/day)</a:t>
                </a:r>
              </a:p>
            </c:rich>
          </c:tx>
          <c:layout>
            <c:manualLayout>
              <c:xMode val="edge"/>
              <c:yMode val="edge"/>
              <c:x val="2.5557347500237169E-2"/>
              <c:y val="0.171712986580902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069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16</xdr:row>
      <xdr:rowOff>47624</xdr:rowOff>
    </xdr:from>
    <xdr:to>
      <xdr:col>14</xdr:col>
      <xdr:colOff>381000</xdr:colOff>
      <xdr:row>33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800101</xdr:colOff>
      <xdr:row>16</xdr:row>
      <xdr:rowOff>66675</xdr:rowOff>
    </xdr:from>
    <xdr:to>
      <xdr:col>22</xdr:col>
      <xdr:colOff>457201</xdr:colOff>
      <xdr:row>34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171450</xdr:colOff>
      <xdr:row>16</xdr:row>
      <xdr:rowOff>57150</xdr:rowOff>
    </xdr:from>
    <xdr:to>
      <xdr:col>6</xdr:col>
      <xdr:colOff>276225</xdr:colOff>
      <xdr:row>35</xdr:row>
      <xdr:rowOff>171450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588" r="19650" b="16148"/>
        <a:stretch/>
      </xdr:blipFill>
      <xdr:spPr>
        <a:xfrm>
          <a:off x="171450" y="3105150"/>
          <a:ext cx="3933825" cy="373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O13" sqref="O13"/>
    </sheetView>
  </sheetViews>
  <sheetFormatPr defaultRowHeight="15" x14ac:dyDescent="0.25"/>
  <cols>
    <col min="5" max="5" width="10.85546875" customWidth="1"/>
    <col min="6" max="6" width="10" customWidth="1"/>
    <col min="7" max="7" width="9.85546875" customWidth="1"/>
    <col min="9" max="9" width="10.42578125" customWidth="1"/>
    <col min="10" max="11" width="9.85546875" customWidth="1"/>
    <col min="13" max="13" width="10.7109375" customWidth="1"/>
    <col min="15" max="15" width="12.28515625" customWidth="1"/>
  </cols>
  <sheetData>
    <row r="1" spans="1:16" ht="15" customHeight="1" x14ac:dyDescent="0.25"/>
    <row r="2" spans="1:16" ht="15" customHeight="1" x14ac:dyDescent="0.25">
      <c r="C2" s="25"/>
      <c r="D2" s="36" t="s">
        <v>12</v>
      </c>
      <c r="E2" s="36"/>
      <c r="F2" s="37"/>
      <c r="G2" s="38"/>
      <c r="H2" s="36" t="s">
        <v>22</v>
      </c>
      <c r="I2" s="36"/>
      <c r="J2" s="36"/>
      <c r="K2" s="36"/>
      <c r="P2" s="7"/>
    </row>
    <row r="3" spans="1:16" ht="15" customHeight="1" x14ac:dyDescent="0.25">
      <c r="A3" s="4"/>
      <c r="B3" s="4"/>
      <c r="C3" s="16" t="s">
        <v>8</v>
      </c>
      <c r="D3" s="15" t="s">
        <v>11</v>
      </c>
      <c r="E3" s="24" t="s">
        <v>13</v>
      </c>
      <c r="F3" s="27" t="s">
        <v>9</v>
      </c>
      <c r="G3" s="28" t="s">
        <v>14</v>
      </c>
      <c r="H3" s="15" t="s">
        <v>11</v>
      </c>
      <c r="I3" s="24" t="s">
        <v>13</v>
      </c>
      <c r="J3" s="15" t="s">
        <v>9</v>
      </c>
      <c r="K3" s="24" t="s">
        <v>14</v>
      </c>
      <c r="M3" s="11" t="s">
        <v>2</v>
      </c>
      <c r="N3" s="11">
        <v>2.7</v>
      </c>
      <c r="O3" s="11" t="s">
        <v>3</v>
      </c>
      <c r="P3" s="7" t="s">
        <v>20</v>
      </c>
    </row>
    <row r="4" spans="1:16" ht="15" customHeight="1" x14ac:dyDescent="0.25">
      <c r="A4" s="19" t="s">
        <v>21</v>
      </c>
      <c r="B4" s="19"/>
      <c r="C4" s="16"/>
      <c r="D4" s="15"/>
      <c r="E4" s="19"/>
      <c r="F4" s="15"/>
      <c r="G4" s="16"/>
      <c r="H4" s="15"/>
      <c r="I4" s="19"/>
      <c r="J4" s="15"/>
      <c r="K4" s="19"/>
      <c r="M4" s="14" t="s">
        <v>4</v>
      </c>
      <c r="N4" s="14">
        <v>4.6536955799999999</v>
      </c>
      <c r="O4" s="14" t="s">
        <v>16</v>
      </c>
      <c r="P4" s="7"/>
    </row>
    <row r="5" spans="1:16" x14ac:dyDescent="0.25">
      <c r="A5" s="20" t="s">
        <v>1</v>
      </c>
      <c r="B5" s="20" t="s">
        <v>0</v>
      </c>
      <c r="C5" s="22"/>
      <c r="D5" s="21"/>
      <c r="E5" s="23"/>
      <c r="F5" s="21"/>
      <c r="G5" s="22"/>
      <c r="H5" s="21"/>
      <c r="I5" s="23"/>
      <c r="J5" s="21"/>
      <c r="K5" s="23"/>
      <c r="M5" s="14" t="s">
        <v>4</v>
      </c>
      <c r="N5" s="17">
        <v>8.8419416E-5</v>
      </c>
      <c r="O5" s="14" t="s">
        <v>17</v>
      </c>
      <c r="P5" s="7"/>
    </row>
    <row r="6" spans="1:16" x14ac:dyDescent="0.25">
      <c r="A6" s="2">
        <f>B6/$N$3</f>
        <v>3.7037037037037033</v>
      </c>
      <c r="B6" s="1">
        <v>10</v>
      </c>
      <c r="C6" s="31">
        <f t="shared" ref="C6:C15" si="0">$N$8+A6</f>
        <v>8.7037037037037024</v>
      </c>
      <c r="D6" s="33">
        <v>1.3978999999999999E-5</v>
      </c>
      <c r="E6" s="6">
        <v>5.7552000000000003</v>
      </c>
      <c r="F6" s="8">
        <f>D6/$N$9*$N$7*$N$6*1000000*3600*24</f>
        <v>19.451489349536342</v>
      </c>
      <c r="G6" s="29">
        <f>E6*F6/100</f>
        <v>1.1194721150445155</v>
      </c>
      <c r="H6" s="33">
        <v>5.1841000000000001E-5</v>
      </c>
      <c r="I6" s="6">
        <v>2.9491999999999998</v>
      </c>
      <c r="J6" s="8">
        <f t="shared" ref="J6:J12" si="1">H6/$N$9*$N$7*$N$6*1000000*3600*24</f>
        <v>72.135679188018713</v>
      </c>
      <c r="K6" s="9">
        <f>I6*J6/100</f>
        <v>2.1274254506130479</v>
      </c>
      <c r="M6" s="14" t="s">
        <v>5</v>
      </c>
      <c r="N6" s="18">
        <f>N4/N5</f>
        <v>52632.055158563817</v>
      </c>
      <c r="O6" s="14" t="s">
        <v>18</v>
      </c>
      <c r="P6" s="8"/>
    </row>
    <row r="7" spans="1:16" x14ac:dyDescent="0.25">
      <c r="A7" s="2">
        <f>B7/$N$3</f>
        <v>4.0740740740740735</v>
      </c>
      <c r="B7" s="1">
        <f>B6+1</f>
        <v>11</v>
      </c>
      <c r="C7" s="31">
        <f t="shared" si="0"/>
        <v>9.0740740740740726</v>
      </c>
      <c r="D7" s="33">
        <v>1.4032999999999999E-5</v>
      </c>
      <c r="E7" s="6">
        <v>5.0068000000000001</v>
      </c>
      <c r="F7" s="8">
        <f t="shared" ref="F6:F12" si="2">D7/$N$9*$N$7*$N$6*1000000*3600*24</f>
        <v>19.52662923256624</v>
      </c>
      <c r="G7" s="29">
        <f t="shared" ref="G7:G12" si="3">E7*F7/100</f>
        <v>0.9776592724161266</v>
      </c>
      <c r="H7" s="33">
        <v>6.5009E-5</v>
      </c>
      <c r="I7" s="6">
        <v>5.8577000000000004</v>
      </c>
      <c r="J7" s="8">
        <f t="shared" si="1"/>
        <v>90.458678812791177</v>
      </c>
      <c r="K7" s="9">
        <f t="shared" ref="K7:K12" si="4">I7*J7/100</f>
        <v>5.2987980288168695</v>
      </c>
      <c r="M7" s="14" t="s">
        <v>10</v>
      </c>
      <c r="N7" s="17">
        <v>1.6021800000000001E-7</v>
      </c>
      <c r="O7" s="14" t="s">
        <v>15</v>
      </c>
      <c r="P7" s="8"/>
    </row>
    <row r="8" spans="1:16" x14ac:dyDescent="0.25">
      <c r="A8" s="2">
        <f>B8/$N$3</f>
        <v>4.4444444444444438</v>
      </c>
      <c r="B8" s="1">
        <f t="shared" ref="B8:B10" si="5">B7+1</f>
        <v>12</v>
      </c>
      <c r="C8" s="31">
        <f t="shared" si="0"/>
        <v>9.4444444444444429</v>
      </c>
      <c r="D8" s="33">
        <v>1.4081E-5</v>
      </c>
      <c r="E8" s="6">
        <v>6.0896999999999997</v>
      </c>
      <c r="F8" s="8">
        <f t="shared" si="2"/>
        <v>19.593420239703928</v>
      </c>
      <c r="G8" s="29">
        <f t="shared" si="3"/>
        <v>1.1931805123372501</v>
      </c>
      <c r="H8" s="33">
        <v>7.2454999999999997E-5</v>
      </c>
      <c r="I8" s="6">
        <v>3.9234</v>
      </c>
      <c r="J8" s="8">
        <f t="shared" si="1"/>
        <v>100.8196337950251</v>
      </c>
      <c r="K8" s="9">
        <f t="shared" si="4"/>
        <v>3.9555575123140145</v>
      </c>
      <c r="M8" s="14" t="s">
        <v>6</v>
      </c>
      <c r="N8" s="14">
        <v>5</v>
      </c>
      <c r="O8" s="14" t="s">
        <v>1</v>
      </c>
      <c r="P8" s="8"/>
    </row>
    <row r="9" spans="1:16" x14ac:dyDescent="0.25">
      <c r="A9" s="2">
        <f>B9/$N$3</f>
        <v>4.8148148148148149</v>
      </c>
      <c r="B9" s="1">
        <f t="shared" si="5"/>
        <v>13</v>
      </c>
      <c r="C9" s="31">
        <f t="shared" si="0"/>
        <v>9.8148148148148149</v>
      </c>
      <c r="D9" s="33">
        <v>1.4977000000000001E-5</v>
      </c>
      <c r="E9" s="6">
        <v>7.2891000000000004</v>
      </c>
      <c r="F9" s="8">
        <f t="shared" si="2"/>
        <v>20.840185706274113</v>
      </c>
      <c r="G9" s="29">
        <f t="shared" si="3"/>
        <v>1.5190619763160265</v>
      </c>
      <c r="H9" s="33">
        <v>8.2136000000000001E-5</v>
      </c>
      <c r="I9" s="6">
        <v>2.8069999999999999</v>
      </c>
      <c r="J9" s="8">
        <f t="shared" si="1"/>
        <v>114.29054504710763</v>
      </c>
      <c r="K9" s="9">
        <f t="shared" si="4"/>
        <v>3.2081355994723113</v>
      </c>
      <c r="M9" s="14" t="s">
        <v>7</v>
      </c>
      <c r="N9" s="18">
        <f>4/3*PI()*N8^3</f>
        <v>523.59877559829886</v>
      </c>
      <c r="O9" s="14" t="s">
        <v>19</v>
      </c>
      <c r="P9" s="8"/>
    </row>
    <row r="10" spans="1:16" x14ac:dyDescent="0.25">
      <c r="A10" s="2">
        <f>B10/$N$3</f>
        <v>5.1851851851851851</v>
      </c>
      <c r="B10" s="1">
        <f t="shared" si="5"/>
        <v>14</v>
      </c>
      <c r="C10" s="31">
        <f t="shared" si="0"/>
        <v>10.185185185185185</v>
      </c>
      <c r="D10" s="33">
        <v>1.5339E-5</v>
      </c>
      <c r="E10" s="6">
        <v>7.1302000000000003</v>
      </c>
      <c r="F10" s="8">
        <f t="shared" si="2"/>
        <v>21.343901218437516</v>
      </c>
      <c r="G10" s="29">
        <f t="shared" si="3"/>
        <v>1.5218628446770319</v>
      </c>
      <c r="H10" s="33">
        <v>9.5359000000000006E-5</v>
      </c>
      <c r="I10" s="6">
        <v>3.5289999999999999</v>
      </c>
      <c r="J10" s="8">
        <f t="shared" si="1"/>
        <v>132.69007603422534</v>
      </c>
      <c r="K10" s="9">
        <f t="shared" si="4"/>
        <v>4.6826327832478123</v>
      </c>
      <c r="P10" s="8"/>
    </row>
    <row r="11" spans="1:16" x14ac:dyDescent="0.25">
      <c r="A11" s="2">
        <f>B11/$N$3</f>
        <v>5.5555555555555554</v>
      </c>
      <c r="B11" s="1">
        <f>B10+1</f>
        <v>15</v>
      </c>
      <c r="C11" s="31">
        <f t="shared" si="0"/>
        <v>10.555555555555555</v>
      </c>
      <c r="D11" s="33">
        <v>1.5432000000000001E-5</v>
      </c>
      <c r="E11" s="6">
        <v>5.9657999999999998</v>
      </c>
      <c r="F11" s="8">
        <f t="shared" si="2"/>
        <v>21.473308794766783</v>
      </c>
      <c r="G11" s="29">
        <f t="shared" si="3"/>
        <v>1.2810546560781966</v>
      </c>
      <c r="H11" s="33">
        <v>1.1194E-4</v>
      </c>
      <c r="I11" s="4">
        <v>3.8565999999999998</v>
      </c>
      <c r="J11" s="8">
        <f t="shared" si="1"/>
        <v>155.76219456235054</v>
      </c>
      <c r="K11" s="9">
        <f t="shared" si="4"/>
        <v>6.0071247954916114</v>
      </c>
    </row>
    <row r="12" spans="1:16" x14ac:dyDescent="0.25">
      <c r="A12" s="2">
        <f>B12/$N$3</f>
        <v>7.0370370370370363</v>
      </c>
      <c r="B12" s="14">
        <v>19</v>
      </c>
      <c r="C12" s="31">
        <f t="shared" si="0"/>
        <v>12.037037037037036</v>
      </c>
      <c r="D12" s="34">
        <v>1.3740000000000001E-5</v>
      </c>
      <c r="E12" s="12">
        <v>4.0667</v>
      </c>
      <c r="F12" s="13">
        <f t="shared" si="2"/>
        <v>19.118925793163275</v>
      </c>
      <c r="G12" s="30">
        <f t="shared" si="3"/>
        <v>0.77750935523057096</v>
      </c>
      <c r="H12" s="35">
        <v>1.7038000000000001E-4</v>
      </c>
      <c r="I12" s="12">
        <v>1.4348000000000001</v>
      </c>
      <c r="J12" s="13">
        <f t="shared" si="1"/>
        <v>237.08024575248601</v>
      </c>
      <c r="K12" s="9">
        <f t="shared" si="4"/>
        <v>3.4016273660566698</v>
      </c>
    </row>
    <row r="13" spans="1:16" x14ac:dyDescent="0.25">
      <c r="A13" s="2">
        <f>B13/$N$3</f>
        <v>8.8888888888888875</v>
      </c>
      <c r="B13" s="10">
        <v>24</v>
      </c>
      <c r="C13" s="31">
        <f t="shared" si="0"/>
        <v>13.888888888888888</v>
      </c>
      <c r="D13" s="34">
        <v>1.4116E-5</v>
      </c>
      <c r="E13" s="12">
        <v>3.1122000000000001</v>
      </c>
      <c r="F13" s="13">
        <f>D13/$N$9*$N$7*$N$6*1000000*3600*24</f>
        <v>19.642122015741826</v>
      </c>
      <c r="G13" s="30">
        <f>E13*F13/100</f>
        <v>0.61130212137391715</v>
      </c>
      <c r="H13" s="34">
        <v>2.8559000000000001E-4</v>
      </c>
      <c r="I13" s="12">
        <v>1.2676000000000001</v>
      </c>
      <c r="J13" s="13">
        <f>H13/$N$9*$N$7*$N$6*1000000*3600*24</f>
        <v>397.39257767609161</v>
      </c>
      <c r="K13" s="9">
        <f>I13*J13/100</f>
        <v>5.0373483146221369</v>
      </c>
    </row>
    <row r="14" spans="1:16" x14ac:dyDescent="0.25">
      <c r="A14" s="2">
        <f>B14/$N$3</f>
        <v>11.111111111111111</v>
      </c>
      <c r="B14" s="1">
        <v>30</v>
      </c>
      <c r="C14" s="31">
        <f t="shared" si="0"/>
        <v>16.111111111111111</v>
      </c>
      <c r="D14" s="34">
        <v>1.5667000000000001E-5</v>
      </c>
      <c r="E14" s="12">
        <v>4.9188000000000001</v>
      </c>
      <c r="F14" s="13">
        <f>D14/$N$9*$N$7*$N$6*1000000*3600*24</f>
        <v>21.800306433878383</v>
      </c>
      <c r="G14" s="30">
        <f>E14*F14/100</f>
        <v>1.07231347286961</v>
      </c>
      <c r="H14" s="34">
        <v>4.7112E-4</v>
      </c>
      <c r="I14" s="12">
        <v>2.0880000000000001</v>
      </c>
      <c r="J14" s="13">
        <f>H14/$N$9*$N$7*$N$6*1000000*3600*24</f>
        <v>655.55373505641057</v>
      </c>
      <c r="K14" s="9">
        <f>I14*J14/100</f>
        <v>13.687961987977854</v>
      </c>
    </row>
    <row r="15" spans="1:16" x14ac:dyDescent="0.25">
      <c r="A15" s="2">
        <f>B15/$N$3</f>
        <v>18.518518518518519</v>
      </c>
      <c r="B15" s="1">
        <v>50</v>
      </c>
      <c r="C15" s="31">
        <f t="shared" si="0"/>
        <v>23.518518518518519</v>
      </c>
      <c r="D15" s="34">
        <v>1.5474000000000001E-5</v>
      </c>
      <c r="E15" s="12">
        <v>3.7991999999999999</v>
      </c>
      <c r="F15" s="13">
        <f>D15/$N$9*$N$7*$N$6*1000000*3600*24</f>
        <v>21.531750926012261</v>
      </c>
      <c r="G15" s="32">
        <f>E15*F15/100</f>
        <v>0.81803428118105781</v>
      </c>
      <c r="H15" s="34">
        <v>1.7129999999999999E-3</v>
      </c>
      <c r="I15" s="12">
        <v>1.1504000000000001</v>
      </c>
      <c r="J15" s="13">
        <f>H15/$N$9*$N$7*$N$6*1000000*3600*24</f>
        <v>2383.6040672262502</v>
      </c>
      <c r="K15" s="9">
        <f>I15*J15/100</f>
        <v>27.420981189370785</v>
      </c>
    </row>
    <row r="16" spans="1:16" x14ac:dyDescent="0.25">
      <c r="G16" s="26"/>
    </row>
    <row r="20" spans="3:7" x14ac:dyDescent="0.25">
      <c r="G20" s="3"/>
    </row>
    <row r="21" spans="3:7" x14ac:dyDescent="0.25">
      <c r="G21" s="3"/>
    </row>
    <row r="24" spans="3:7" x14ac:dyDescent="0.25">
      <c r="C24" s="5"/>
    </row>
    <row r="31" spans="3:7" x14ac:dyDescent="0.25">
      <c r="C31" s="5"/>
    </row>
  </sheetData>
  <mergeCells count="12">
    <mergeCell ref="D2:G2"/>
    <mergeCell ref="H2:K2"/>
    <mergeCell ref="H3:H5"/>
    <mergeCell ref="D3:D5"/>
    <mergeCell ref="F3:F5"/>
    <mergeCell ref="G3:G5"/>
    <mergeCell ref="I3:I5"/>
    <mergeCell ref="K3:K5"/>
    <mergeCell ref="E3:E5"/>
    <mergeCell ref="A4:B4"/>
    <mergeCell ref="C3:C5"/>
    <mergeCell ref="J3:J5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2016-06-28T06:15:16Z</dcterms:modified>
</cp:coreProperties>
</file>